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marcelpanzer/Downloads/"/>
    </mc:Choice>
  </mc:AlternateContent>
  <xr:revisionPtr revIDLastSave="0" documentId="13_ncr:20001_{27FD6CF2-260C-6C43-B66A-9C756A4149D1}" xr6:coauthVersionLast="47" xr6:coauthVersionMax="47" xr10:uidLastSave="{00000000-0000-0000-0000-000000000000}"/>
  <bookViews>
    <workbookView xWindow="0" yWindow="760" windowWidth="30240" windowHeight="18880" activeTab="6" xr2:uid="{00000000-000D-0000-FFFF-FFFF00000000}"/>
  </bookViews>
  <sheets>
    <sheet name="Setup" sheetId="1" r:id="rId1"/>
    <sheet name="Kriterien" sheetId="2" r:id="rId2"/>
    <sheet name="Anbieter" sheetId="3" r:id="rId3"/>
    <sheet name="Bewertungen" sheetId="4" r:id="rId4"/>
    <sheet name="Evidenz" sheetId="5" r:id="rId5"/>
    <sheet name="Bias-Log" sheetId="6" r:id="rId6"/>
    <sheet name="Dashboard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4" l="1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15" i="7"/>
  <c r="D14" i="7"/>
  <c r="D13" i="7"/>
  <c r="D12" i="7"/>
  <c r="D11" i="7"/>
  <c r="B6" i="7"/>
  <c r="B5" i="7"/>
  <c r="B4" i="7"/>
  <c r="B3" i="7"/>
  <c r="B12" i="7" l="1"/>
  <c r="B8" i="7"/>
  <c r="C11" i="7"/>
  <c r="C15" i="7"/>
  <c r="C14" i="7"/>
  <c r="C12" i="7"/>
  <c r="C13" i="7"/>
  <c r="B13" i="7"/>
  <c r="B14" i="7"/>
  <c r="B11" i="7"/>
  <c r="B15" i="7"/>
</calcChain>
</file>

<file path=xl/sharedStrings.xml><?xml version="1.0" encoding="utf-8"?>
<sst xmlns="http://schemas.openxmlformats.org/spreadsheetml/2006/main" count="408" uniqueCount="165">
  <si>
    <t>Longlist Softwareauswahl – Setup</t>
  </si>
  <si>
    <t>Hinweis</t>
  </si>
  <si>
    <t>Diese Arbeitsmappe berechnet Scores, Coverage, Bias und Marktbreite automatisch.</t>
  </si>
  <si>
    <t>Skala (Scores)</t>
  </si>
  <si>
    <t>0=nicht vorhanden, 1=rudimentär, 2=teilweise, 3=erfüllt, 4=gut erfüllt, 5=übererfüllt</t>
  </si>
  <si>
    <t>Grenzwerte</t>
  </si>
  <si>
    <t>Coverage_Min</t>
  </si>
  <si>
    <t>BiasIndex_Max</t>
  </si>
  <si>
    <t>MBS_Target</t>
  </si>
  <si>
    <t>Zielwert_Anbieter</t>
  </si>
  <si>
    <t>Regionen</t>
  </si>
  <si>
    <t>EU</t>
  </si>
  <si>
    <t>US</t>
  </si>
  <si>
    <t>UK</t>
  </si>
  <si>
    <t>APAC</t>
  </si>
  <si>
    <t>Größen</t>
  </si>
  <si>
    <t>Startup</t>
  </si>
  <si>
    <t>Mid</t>
  </si>
  <si>
    <t>Enterprise</t>
  </si>
  <si>
    <t>Bereitstellung</t>
  </si>
  <si>
    <t>SaaS</t>
  </si>
  <si>
    <t>On-Prem</t>
  </si>
  <si>
    <t>Hybrid</t>
  </si>
  <si>
    <t>BrandColor</t>
  </si>
  <si>
    <t>#7F7FE5</t>
  </si>
  <si>
    <t>ID</t>
  </si>
  <si>
    <t>Kategorie</t>
  </si>
  <si>
    <t>Kriterium</t>
  </si>
  <si>
    <t>Must-have</t>
  </si>
  <si>
    <t>Gewicht</t>
  </si>
  <si>
    <t>Messmethode</t>
  </si>
  <si>
    <t>Akzeptanzkriterium</t>
  </si>
  <si>
    <t>Bias-Risiko</t>
  </si>
  <si>
    <t>Evidenz erforderlich?</t>
  </si>
  <si>
    <t>Funktionalität</t>
  </si>
  <si>
    <t>Abdeckung Kernprozesse (Use-Case-Fit)</t>
  </si>
  <si>
    <t>JA</t>
  </si>
  <si>
    <t>NEIN</t>
  </si>
  <si>
    <t>Proof-of-Concept</t>
  </si>
  <si>
    <t>≥ 4/5</t>
  </si>
  <si>
    <t>Confirmation Bias</t>
  </si>
  <si>
    <t>Konfigurationsgrad (No-/Low-Code)</t>
  </si>
  <si>
    <t>Demo + Hands-on</t>
  </si>
  <si>
    <t>≥ 3/5</t>
  </si>
  <si>
    <t>Shiny-Object Bias</t>
  </si>
  <si>
    <t>Sicherheit</t>
  </si>
  <si>
    <t>Rollen &amp; Rechte (RBAC/ABAC)</t>
  </si>
  <si>
    <t>Tech-Review</t>
  </si>
  <si>
    <t>Halo-Effekt</t>
  </si>
  <si>
    <t>Zertifizierungen (ISO 27001, SOC 2)</t>
  </si>
  <si>
    <t>Dokumentenprüfung</t>
  </si>
  <si>
    <t>Authority Bias</t>
  </si>
  <si>
    <t>Integrationen</t>
  </si>
  <si>
    <t>REST/GraphQL APIs</t>
  </si>
  <si>
    <t>API-Review</t>
  </si>
  <si>
    <t>Recency Bias</t>
  </si>
  <si>
    <t>iPaaS-Connectoren (Zapier/Make)</t>
  </si>
  <si>
    <t>Dokumentation</t>
  </si>
  <si>
    <t>Availability Bias</t>
  </si>
  <si>
    <t>Daten</t>
  </si>
  <si>
    <t>Migrationstools &amp; -services</t>
  </si>
  <si>
    <t>Referenzen</t>
  </si>
  <si>
    <t>Optimism Bias</t>
  </si>
  <si>
    <t>Performance</t>
  </si>
  <si>
    <t>Antwortzeiten P95 unter Last</t>
  </si>
  <si>
    <t>Load-Test-Berichte</t>
  </si>
  <si>
    <t>P95 &lt; 800 ms</t>
  </si>
  <si>
    <t>Survivorship Bias</t>
  </si>
  <si>
    <t>UX</t>
  </si>
  <si>
    <t>Benutzerfreundlichkeit (SUS Score)</t>
  </si>
  <si>
    <t>Usability-Test</t>
  </si>
  <si>
    <t>SUS ≥ 70</t>
  </si>
  <si>
    <t>Anchoring</t>
  </si>
  <si>
    <t>Compliance</t>
  </si>
  <si>
    <t>DSGVO/Data Residency (EU)</t>
  </si>
  <si>
    <t>DPA/AVV-Review</t>
  </si>
  <si>
    <t>EU-Residency &amp; AVV</t>
  </si>
  <si>
    <t>Status-quo Bias</t>
  </si>
  <si>
    <t>Betrieb</t>
  </si>
  <si>
    <t>Verfügbarkeit SLA (99,9%+)</t>
  </si>
  <si>
    <t>SLA-Prüfung</t>
  </si>
  <si>
    <t>Support</t>
  </si>
  <si>
    <t>Supportzeiten &amp; Reaktionsklassen</t>
  </si>
  <si>
    <t>SOW/SLA Review</t>
  </si>
  <si>
    <t>P1 &lt; 1h</t>
  </si>
  <si>
    <t>Framing</t>
  </si>
  <si>
    <t>Kosten</t>
  </si>
  <si>
    <t>Gesamtbetriebskosten (TCO, 3 Jahre)</t>
  </si>
  <si>
    <t>Kalkulation</t>
  </si>
  <si>
    <t>Sunk-Cost</t>
  </si>
  <si>
    <t>Roadmap</t>
  </si>
  <si>
    <t>Produkt-Roadmap &amp; Release-Frequenz</t>
  </si>
  <si>
    <t>Roadmap Review</t>
  </si>
  <si>
    <t>Skalierung</t>
  </si>
  <si>
    <t>Mandantenfähigkeit</t>
  </si>
  <si>
    <t>Monitoring</t>
  </si>
  <si>
    <t>Audit &amp; Protokollierung (SIEM-Export)</t>
  </si>
  <si>
    <t>Negativity Bias</t>
  </si>
  <si>
    <t>Resilienz</t>
  </si>
  <si>
    <t>Backup &amp; Restore (RTO/RPO)</t>
  </si>
  <si>
    <t>Dokument-/Testnachweise</t>
  </si>
  <si>
    <t>KI-Funktionen</t>
  </si>
  <si>
    <t>Transparenz &amp; Erklärbarkeit</t>
  </si>
  <si>
    <t>Lokalisierung</t>
  </si>
  <si>
    <t>Mehrsprachigkeit &amp; i18n</t>
  </si>
  <si>
    <t>Demo</t>
  </si>
  <si>
    <t>Trust</t>
  </si>
  <si>
    <t>Referenzen in Zielbranche</t>
  </si>
  <si>
    <t>Referenzgespräche</t>
  </si>
  <si>
    <t>VendorID</t>
  </si>
  <si>
    <t>Anbietername</t>
  </si>
  <si>
    <t>Region</t>
  </si>
  <si>
    <t>Größe</t>
  </si>
  <si>
    <t>Zertifikate</t>
  </si>
  <si>
    <t>AVV/DPA</t>
  </si>
  <si>
    <t>Industrie-Referenzen</t>
  </si>
  <si>
    <t>V1</t>
  </si>
  <si>
    <t>Anbieter A</t>
  </si>
  <si>
    <t>ISO27001;SOC2</t>
  </si>
  <si>
    <t>Healthcare</t>
  </si>
  <si>
    <t>V2</t>
  </si>
  <si>
    <t>Anbieter B</t>
  </si>
  <si>
    <t>SOC2</t>
  </si>
  <si>
    <t>Manufacturing</t>
  </si>
  <si>
    <t>V3</t>
  </si>
  <si>
    <t>Anbieter C</t>
  </si>
  <si>
    <t>Public</t>
  </si>
  <si>
    <t>V4</t>
  </si>
  <si>
    <t>Anbieter D</t>
  </si>
  <si>
    <t>ISO27001</t>
  </si>
  <si>
    <t>Finance</t>
  </si>
  <si>
    <t>V5</t>
  </si>
  <si>
    <t>Anbieter E</t>
  </si>
  <si>
    <t>Retail</t>
  </si>
  <si>
    <t>Anbieter A Evidenz</t>
  </si>
  <si>
    <t>Anbieter B Evidenz</t>
  </si>
  <si>
    <t>Anbieter C Evidenz</t>
  </si>
  <si>
    <t>Anbieter D Evidenz</t>
  </si>
  <si>
    <t>Anbieter E Evidenz</t>
  </si>
  <si>
    <t>Datum</t>
  </si>
  <si>
    <t>Bias-Typ</t>
  </si>
  <si>
    <t>Betroffenes Kriterium (ID)</t>
  </si>
  <si>
    <t>Beschreibung</t>
  </si>
  <si>
    <t>Maßnahme</t>
  </si>
  <si>
    <t>Owner</t>
  </si>
  <si>
    <t>Status</t>
  </si>
  <si>
    <t>Dashboard – Longlist Softwareauswahl</t>
  </si>
  <si>
    <t>KPI</t>
  </si>
  <si>
    <t>Wert</t>
  </si>
  <si>
    <t># Kriterien</t>
  </si>
  <si>
    <t>Gesamtanzahl definierter Kriterien</t>
  </si>
  <si>
    <t># Anbieter</t>
  </si>
  <si>
    <t>Anzahl betrachteter Anbieter (Marktbreite)</t>
  </si>
  <si>
    <t>Coverage (%)</t>
  </si>
  <si>
    <t>Bewertungsabdeckung – Ziel ≥ 80%</t>
  </si>
  <si>
    <t>Bias Index</t>
  </si>
  <si>
    <t>Anteil subjektiver Kriterien – Ziel ≤ 0,25</t>
  </si>
  <si>
    <t>Quality of Evidence (QES)</t>
  </si>
  <si>
    <t>Anteil bewerteter Felder mit Evidenz-Nachweis</t>
  </si>
  <si>
    <t>Market Breadth Score (MBS)</t>
  </si>
  <si>
    <t>≥ 0,7 gilt als gut – kombiniert Marktbreite, Coverage, Objektivität</t>
  </si>
  <si>
    <t>Anbieter</t>
  </si>
  <si>
    <t>Gesamt-Score (gewichtet)</t>
  </si>
  <si>
    <t>Must-have Verstöße</t>
  </si>
  <si>
    <t>Coverage je Anbieter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</si>
</sst>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E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Gesamt-Score je Anbieter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Dashboard!$A$11:$A$15</c:f>
              <c:strCache>
                <c:ptCount val="5"/>
                <c:pt idx="0">
                  <c:v>Anbieter A</c:v>
                </c:pt>
                <c:pt idx="1">
                  <c:v>Anbieter B</c:v>
                </c:pt>
                <c:pt idx="2">
                  <c:v>Anbieter C</c:v>
                </c:pt>
                <c:pt idx="3">
                  <c:v>Anbieter D</c:v>
                </c:pt>
                <c:pt idx="4">
                  <c:v>Anbieter E</c:v>
                </c:pt>
              </c:strCache>
            </c:strRef>
          </c:cat>
          <c:val>
            <c:numRef>
              <c:f>Dashboard!$B$11:$B$15</c:f>
              <c:numCache>
                <c:formatCode>General</c:formatCode>
                <c:ptCount val="5"/>
                <c:pt idx="0">
                  <c:v>3.4000000000000004</c:v>
                </c:pt>
                <c:pt idx="1">
                  <c:v>3.3400000000000007</c:v>
                </c:pt>
                <c:pt idx="2">
                  <c:v>3.31</c:v>
                </c:pt>
                <c:pt idx="3">
                  <c:v>3.6200000000000006</c:v>
                </c:pt>
                <c:pt idx="4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8-A942-A91F-E36BE0760F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Coverage je Anbieter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Dashboard!$A$11:$A$15</c:f>
              <c:strCache>
                <c:ptCount val="5"/>
                <c:pt idx="0">
                  <c:v>Anbieter A</c:v>
                </c:pt>
                <c:pt idx="1">
                  <c:v>Anbieter B</c:v>
                </c:pt>
                <c:pt idx="2">
                  <c:v>Anbieter C</c:v>
                </c:pt>
                <c:pt idx="3">
                  <c:v>Anbieter D</c:v>
                </c:pt>
                <c:pt idx="4">
                  <c:v>Anbieter E</c:v>
                </c:pt>
              </c:strCache>
            </c:strRef>
          </c:cat>
          <c:val>
            <c:numRef>
              <c:f>Dashboard!$D$11:$D$15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6-0A4F-BF2B-1E5FC4F9F4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Must-have Verstöße (Anteil je Anbieter)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Dashboard!$C$11:$C$15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2-F14D-BEA9-EAECCA60AC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355600</xdr:colOff>
      <xdr:row>1</xdr:row>
      <xdr:rowOff>50800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355600</xdr:colOff>
      <xdr:row>18</xdr:row>
      <xdr:rowOff>50800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495300</xdr:colOff>
      <xdr:row>1</xdr:row>
      <xdr:rowOff>63500</xdr:rowOff>
    </xdr:from>
    <xdr:ext cx="5400000" cy="27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sqref="A1:H1"/>
    </sheetView>
  </sheetViews>
  <sheetFormatPr baseColWidth="10" defaultColWidth="8.83203125" defaultRowHeight="15" x14ac:dyDescent="0.2"/>
  <cols>
    <col min="1" max="1" width="34" customWidth="1"/>
    <col min="2" max="2" width="60" customWidth="1"/>
    <col min="3" max="3" width="10" customWidth="1"/>
    <col min="4" max="4" width="15" customWidth="1"/>
    <col min="5" max="5" width="10" customWidth="1"/>
    <col min="6" max="6" width="12" customWidth="1"/>
    <col min="7" max="7" width="10" customWidth="1"/>
    <col min="8" max="8" width="19" customWidth="1"/>
    <col min="9" max="9" width="10" customWidth="1"/>
  </cols>
  <sheetData>
    <row r="1" spans="1:9" ht="19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9" x14ac:dyDescent="0.2">
      <c r="A2" t="s">
        <v>1</v>
      </c>
      <c r="B2" t="s">
        <v>2</v>
      </c>
    </row>
    <row r="3" spans="1:9" x14ac:dyDescent="0.2">
      <c r="A3" t="s">
        <v>3</v>
      </c>
      <c r="B3" t="s">
        <v>4</v>
      </c>
    </row>
    <row r="4" spans="1:9" x14ac:dyDescent="0.2">
      <c r="A4" t="s">
        <v>5</v>
      </c>
      <c r="B4" t="s">
        <v>6</v>
      </c>
      <c r="C4">
        <v>0.8</v>
      </c>
      <c r="D4" t="s">
        <v>7</v>
      </c>
      <c r="E4">
        <v>0.4</v>
      </c>
      <c r="F4" t="s">
        <v>8</v>
      </c>
      <c r="G4">
        <v>0.7</v>
      </c>
      <c r="H4" t="s">
        <v>9</v>
      </c>
      <c r="I4">
        <v>8</v>
      </c>
    </row>
    <row r="5" spans="1:9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</row>
    <row r="6" spans="1:9" x14ac:dyDescent="0.2">
      <c r="A6" t="s">
        <v>15</v>
      </c>
      <c r="B6" t="s">
        <v>16</v>
      </c>
      <c r="C6" t="s">
        <v>17</v>
      </c>
      <c r="D6" t="s">
        <v>18</v>
      </c>
    </row>
    <row r="7" spans="1:9" x14ac:dyDescent="0.2">
      <c r="A7" t="s">
        <v>19</v>
      </c>
      <c r="B7" t="s">
        <v>20</v>
      </c>
      <c r="C7" t="s">
        <v>21</v>
      </c>
      <c r="D7" t="s">
        <v>22</v>
      </c>
    </row>
    <row r="8" spans="1:9" x14ac:dyDescent="0.2">
      <c r="A8" t="s">
        <v>23</v>
      </c>
      <c r="B8" t="s">
        <v>24</v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F9" sqref="F9"/>
    </sheetView>
  </sheetViews>
  <sheetFormatPr baseColWidth="10" defaultColWidth="8.83203125" defaultRowHeight="15" x14ac:dyDescent="0.2"/>
  <cols>
    <col min="1" max="1" width="10" customWidth="1"/>
    <col min="2" max="2" width="16" customWidth="1"/>
    <col min="3" max="3" width="39" customWidth="1"/>
    <col min="4" max="4" width="11" style="6" customWidth="1"/>
    <col min="5" max="5" width="10" style="6" customWidth="1"/>
    <col min="6" max="6" width="25" customWidth="1"/>
    <col min="7" max="7" width="20" customWidth="1"/>
    <col min="8" max="8" width="19" customWidth="1"/>
    <col min="9" max="9" width="23" customWidth="1"/>
  </cols>
  <sheetData>
    <row r="1" spans="1:9" ht="16" x14ac:dyDescent="0.2">
      <c r="A1" s="1" t="s">
        <v>25</v>
      </c>
      <c r="B1" s="1" t="s">
        <v>26</v>
      </c>
      <c r="C1" s="1" t="s">
        <v>27</v>
      </c>
      <c r="D1" s="5" t="s">
        <v>28</v>
      </c>
      <c r="E1" s="5" t="s">
        <v>29</v>
      </c>
      <c r="F1" s="1" t="s">
        <v>30</v>
      </c>
      <c r="G1" s="1" t="s">
        <v>31</v>
      </c>
      <c r="H1" s="1" t="s">
        <v>32</v>
      </c>
      <c r="I1" s="1" t="s">
        <v>33</v>
      </c>
    </row>
    <row r="2" spans="1:9" x14ac:dyDescent="0.2">
      <c r="A2">
        <v>1</v>
      </c>
      <c r="B2" t="s">
        <v>34</v>
      </c>
      <c r="C2" t="s">
        <v>35</v>
      </c>
      <c r="D2" s="6" t="s">
        <v>36</v>
      </c>
      <c r="E2" s="6">
        <v>0.1</v>
      </c>
      <c r="F2" t="s">
        <v>38</v>
      </c>
      <c r="G2" t="s">
        <v>39</v>
      </c>
      <c r="H2" t="s">
        <v>40</v>
      </c>
      <c r="I2" t="s">
        <v>36</v>
      </c>
    </row>
    <row r="3" spans="1:9" x14ac:dyDescent="0.2">
      <c r="A3">
        <v>2</v>
      </c>
      <c r="B3" t="s">
        <v>34</v>
      </c>
      <c r="C3" t="s">
        <v>41</v>
      </c>
      <c r="D3" s="6" t="s">
        <v>37</v>
      </c>
      <c r="E3" s="6">
        <v>0.05</v>
      </c>
      <c r="F3" t="s">
        <v>42</v>
      </c>
      <c r="G3" t="s">
        <v>43</v>
      </c>
      <c r="H3" t="s">
        <v>44</v>
      </c>
      <c r="I3" t="s">
        <v>37</v>
      </c>
    </row>
    <row r="4" spans="1:9" x14ac:dyDescent="0.2">
      <c r="A4">
        <v>3</v>
      </c>
      <c r="B4" t="s">
        <v>45</v>
      </c>
      <c r="C4" t="s">
        <v>46</v>
      </c>
      <c r="D4" s="6" t="s">
        <v>36</v>
      </c>
      <c r="E4" s="6">
        <v>7.0000000000000007E-2</v>
      </c>
      <c r="F4" t="s">
        <v>47</v>
      </c>
      <c r="G4" t="s">
        <v>39</v>
      </c>
      <c r="H4" t="s">
        <v>48</v>
      </c>
      <c r="I4" t="s">
        <v>36</v>
      </c>
    </row>
    <row r="5" spans="1:9" x14ac:dyDescent="0.2">
      <c r="A5">
        <v>4</v>
      </c>
      <c r="B5" t="s">
        <v>45</v>
      </c>
      <c r="C5" t="s">
        <v>49</v>
      </c>
      <c r="D5" s="6" t="s">
        <v>37</v>
      </c>
      <c r="E5" s="6">
        <v>0.04</v>
      </c>
      <c r="F5" t="s">
        <v>50</v>
      </c>
      <c r="G5" t="s">
        <v>43</v>
      </c>
      <c r="H5" t="s">
        <v>51</v>
      </c>
      <c r="I5" t="s">
        <v>36</v>
      </c>
    </row>
    <row r="6" spans="1:9" x14ac:dyDescent="0.2">
      <c r="A6">
        <v>5</v>
      </c>
      <c r="B6" t="s">
        <v>52</v>
      </c>
      <c r="C6" t="s">
        <v>53</v>
      </c>
      <c r="D6" s="6" t="s">
        <v>36</v>
      </c>
      <c r="E6" s="6">
        <v>0.08</v>
      </c>
      <c r="F6" t="s">
        <v>54</v>
      </c>
      <c r="G6" t="s">
        <v>39</v>
      </c>
      <c r="H6" t="s">
        <v>55</v>
      </c>
      <c r="I6" t="s">
        <v>36</v>
      </c>
    </row>
    <row r="7" spans="1:9" x14ac:dyDescent="0.2">
      <c r="A7">
        <v>6</v>
      </c>
      <c r="B7" t="s">
        <v>52</v>
      </c>
      <c r="C7" t="s">
        <v>56</v>
      </c>
      <c r="D7" s="6" t="s">
        <v>37</v>
      </c>
      <c r="E7" s="6">
        <v>0.03</v>
      </c>
      <c r="F7" t="s">
        <v>57</v>
      </c>
      <c r="G7" t="s">
        <v>43</v>
      </c>
      <c r="H7" t="s">
        <v>58</v>
      </c>
      <c r="I7" t="s">
        <v>37</v>
      </c>
    </row>
    <row r="8" spans="1:9" x14ac:dyDescent="0.2">
      <c r="A8">
        <v>7</v>
      </c>
      <c r="B8" t="s">
        <v>59</v>
      </c>
      <c r="C8" t="s">
        <v>60</v>
      </c>
      <c r="D8" s="6" t="s">
        <v>37</v>
      </c>
      <c r="E8" s="6">
        <v>0.05</v>
      </c>
      <c r="F8" t="s">
        <v>61</v>
      </c>
      <c r="G8" t="s">
        <v>43</v>
      </c>
      <c r="H8" t="s">
        <v>62</v>
      </c>
      <c r="I8" t="s">
        <v>36</v>
      </c>
    </row>
    <row r="9" spans="1:9" x14ac:dyDescent="0.2">
      <c r="A9">
        <v>8</v>
      </c>
      <c r="B9" t="s">
        <v>63</v>
      </c>
      <c r="C9" t="s">
        <v>64</v>
      </c>
      <c r="D9" s="6" t="s">
        <v>36</v>
      </c>
      <c r="E9" s="6">
        <v>0.08</v>
      </c>
      <c r="F9" t="s">
        <v>65</v>
      </c>
      <c r="G9" t="s">
        <v>66</v>
      </c>
      <c r="H9" t="s">
        <v>67</v>
      </c>
      <c r="I9" t="s">
        <v>36</v>
      </c>
    </row>
    <row r="10" spans="1:9" x14ac:dyDescent="0.2">
      <c r="A10">
        <v>9</v>
      </c>
      <c r="B10" t="s">
        <v>68</v>
      </c>
      <c r="C10" t="s">
        <v>69</v>
      </c>
      <c r="D10" s="6" t="s">
        <v>37</v>
      </c>
      <c r="E10" s="6">
        <v>0.05</v>
      </c>
      <c r="F10" t="s">
        <v>70</v>
      </c>
      <c r="G10" t="s">
        <v>71</v>
      </c>
      <c r="H10" t="s">
        <v>72</v>
      </c>
      <c r="I10" t="s">
        <v>37</v>
      </c>
    </row>
    <row r="11" spans="1:9" x14ac:dyDescent="0.2">
      <c r="A11">
        <v>10</v>
      </c>
      <c r="B11" t="s">
        <v>73</v>
      </c>
      <c r="C11" t="s">
        <v>74</v>
      </c>
      <c r="D11" s="6" t="s">
        <v>36</v>
      </c>
      <c r="E11" s="6">
        <v>0.1</v>
      </c>
      <c r="F11" t="s">
        <v>75</v>
      </c>
      <c r="G11" t="s">
        <v>76</v>
      </c>
      <c r="H11" t="s">
        <v>77</v>
      </c>
      <c r="I11" t="s">
        <v>36</v>
      </c>
    </row>
    <row r="12" spans="1:9" x14ac:dyDescent="0.2">
      <c r="A12">
        <v>11</v>
      </c>
      <c r="B12" t="s">
        <v>78</v>
      </c>
      <c r="C12" t="s">
        <v>79</v>
      </c>
      <c r="D12" s="6" t="s">
        <v>37</v>
      </c>
      <c r="E12" s="6">
        <v>0.05</v>
      </c>
      <c r="F12" t="s">
        <v>80</v>
      </c>
      <c r="G12" t="s">
        <v>43</v>
      </c>
      <c r="H12" t="s">
        <v>51</v>
      </c>
      <c r="I12" t="s">
        <v>37</v>
      </c>
    </row>
    <row r="13" spans="1:9" x14ac:dyDescent="0.2">
      <c r="A13">
        <v>12</v>
      </c>
      <c r="B13" t="s">
        <v>81</v>
      </c>
      <c r="C13" t="s">
        <v>82</v>
      </c>
      <c r="D13" s="6" t="s">
        <v>37</v>
      </c>
      <c r="E13" s="6">
        <v>0.04</v>
      </c>
      <c r="F13" t="s">
        <v>83</v>
      </c>
      <c r="G13" t="s">
        <v>84</v>
      </c>
      <c r="H13" t="s">
        <v>85</v>
      </c>
      <c r="I13" t="s">
        <v>37</v>
      </c>
    </row>
    <row r="14" spans="1:9" x14ac:dyDescent="0.2">
      <c r="A14">
        <v>13</v>
      </c>
      <c r="B14" t="s">
        <v>86</v>
      </c>
      <c r="C14" t="s">
        <v>87</v>
      </c>
      <c r="D14" s="6" t="s">
        <v>36</v>
      </c>
      <c r="E14" s="6">
        <v>0.1</v>
      </c>
      <c r="F14" t="s">
        <v>88</v>
      </c>
      <c r="G14" t="s">
        <v>39</v>
      </c>
      <c r="H14" t="s">
        <v>89</v>
      </c>
      <c r="I14" t="s">
        <v>36</v>
      </c>
    </row>
    <row r="15" spans="1:9" x14ac:dyDescent="0.2">
      <c r="A15">
        <v>14</v>
      </c>
      <c r="B15" t="s">
        <v>90</v>
      </c>
      <c r="C15" t="s">
        <v>91</v>
      </c>
      <c r="D15" s="6" t="s">
        <v>37</v>
      </c>
      <c r="E15" s="6">
        <v>0.03</v>
      </c>
      <c r="F15" t="s">
        <v>92</v>
      </c>
      <c r="G15" t="s">
        <v>43</v>
      </c>
      <c r="H15" t="s">
        <v>55</v>
      </c>
      <c r="I15" t="s">
        <v>37</v>
      </c>
    </row>
    <row r="16" spans="1:9" x14ac:dyDescent="0.2">
      <c r="A16">
        <v>15</v>
      </c>
      <c r="B16" t="s">
        <v>93</v>
      </c>
      <c r="C16" t="s">
        <v>94</v>
      </c>
      <c r="D16" s="6" t="s">
        <v>37</v>
      </c>
      <c r="E16" s="6">
        <v>0.04</v>
      </c>
      <c r="F16" t="s">
        <v>47</v>
      </c>
      <c r="G16" t="s">
        <v>43</v>
      </c>
      <c r="H16" t="s">
        <v>48</v>
      </c>
      <c r="I16" t="s">
        <v>37</v>
      </c>
    </row>
    <row r="17" spans="1:9" x14ac:dyDescent="0.2">
      <c r="A17">
        <v>16</v>
      </c>
      <c r="B17" t="s">
        <v>95</v>
      </c>
      <c r="C17" t="s">
        <v>96</v>
      </c>
      <c r="D17" s="6" t="s">
        <v>37</v>
      </c>
      <c r="E17" s="6">
        <v>0.04</v>
      </c>
      <c r="F17" t="s">
        <v>47</v>
      </c>
      <c r="G17" t="s">
        <v>43</v>
      </c>
      <c r="H17" t="s">
        <v>97</v>
      </c>
      <c r="I17" t="s">
        <v>37</v>
      </c>
    </row>
    <row r="18" spans="1:9" x14ac:dyDescent="0.2">
      <c r="A18">
        <v>17</v>
      </c>
      <c r="B18" t="s">
        <v>98</v>
      </c>
      <c r="C18" t="s">
        <v>99</v>
      </c>
      <c r="D18" s="6" t="s">
        <v>36</v>
      </c>
      <c r="E18" s="6">
        <v>0.08</v>
      </c>
      <c r="F18" t="s">
        <v>100</v>
      </c>
      <c r="G18" t="s">
        <v>39</v>
      </c>
      <c r="H18" t="s">
        <v>62</v>
      </c>
      <c r="I18" t="s">
        <v>36</v>
      </c>
    </row>
    <row r="19" spans="1:9" x14ac:dyDescent="0.2">
      <c r="A19">
        <v>18</v>
      </c>
      <c r="B19" t="s">
        <v>101</v>
      </c>
      <c r="C19" t="s">
        <v>102</v>
      </c>
      <c r="D19" s="6" t="s">
        <v>37</v>
      </c>
      <c r="E19" s="6">
        <v>0.03</v>
      </c>
      <c r="F19" t="s">
        <v>57</v>
      </c>
      <c r="G19" t="s">
        <v>43</v>
      </c>
      <c r="H19" t="s">
        <v>44</v>
      </c>
      <c r="I19" t="s">
        <v>37</v>
      </c>
    </row>
    <row r="20" spans="1:9" x14ac:dyDescent="0.2">
      <c r="A20">
        <v>19</v>
      </c>
      <c r="B20" t="s">
        <v>103</v>
      </c>
      <c r="C20" t="s">
        <v>104</v>
      </c>
      <c r="D20" s="6" t="s">
        <v>37</v>
      </c>
      <c r="E20" s="6">
        <v>0.03</v>
      </c>
      <c r="F20" t="s">
        <v>105</v>
      </c>
      <c r="G20" t="s">
        <v>43</v>
      </c>
      <c r="H20" t="s">
        <v>72</v>
      </c>
      <c r="I20" t="s">
        <v>37</v>
      </c>
    </row>
    <row r="21" spans="1:9" x14ac:dyDescent="0.2">
      <c r="A21">
        <v>20</v>
      </c>
      <c r="B21" t="s">
        <v>106</v>
      </c>
      <c r="C21" t="s">
        <v>107</v>
      </c>
      <c r="D21" s="6" t="s">
        <v>37</v>
      </c>
      <c r="E21" s="6">
        <v>0.04</v>
      </c>
      <c r="F21" t="s">
        <v>108</v>
      </c>
      <c r="G21" t="s">
        <v>43</v>
      </c>
      <c r="H21" t="s">
        <v>51</v>
      </c>
      <c r="I21" t="s">
        <v>37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/>
  </sheetViews>
  <sheetFormatPr baseColWidth="10" defaultColWidth="8.83203125" defaultRowHeight="15" x14ac:dyDescent="0.2"/>
  <cols>
    <col min="1" max="1" width="10" customWidth="1"/>
    <col min="2" max="2" width="14" customWidth="1"/>
    <col min="3" max="3" width="10" customWidth="1"/>
    <col min="4" max="4" width="12" customWidth="1"/>
    <col min="5" max="5" width="16" customWidth="1"/>
    <col min="6" max="6" width="15" customWidth="1"/>
    <col min="7" max="7" width="10" customWidth="1"/>
    <col min="8" max="8" width="22" customWidth="1"/>
  </cols>
  <sheetData>
    <row r="1" spans="1:8" ht="16" x14ac:dyDescent="0.2">
      <c r="A1" s="1" t="s">
        <v>109</v>
      </c>
      <c r="B1" s="1" t="s">
        <v>110</v>
      </c>
      <c r="C1" s="1" t="s">
        <v>111</v>
      </c>
      <c r="D1" s="1" t="s">
        <v>112</v>
      </c>
      <c r="E1" s="1" t="s">
        <v>19</v>
      </c>
      <c r="F1" s="1" t="s">
        <v>113</v>
      </c>
      <c r="G1" s="1" t="s">
        <v>114</v>
      </c>
      <c r="H1" s="1" t="s">
        <v>115</v>
      </c>
    </row>
    <row r="2" spans="1:8" x14ac:dyDescent="0.2">
      <c r="A2" t="s">
        <v>116</v>
      </c>
      <c r="B2" t="s">
        <v>117</v>
      </c>
      <c r="C2" t="s">
        <v>11</v>
      </c>
      <c r="D2" t="s">
        <v>17</v>
      </c>
      <c r="E2" t="s">
        <v>20</v>
      </c>
      <c r="F2" t="s">
        <v>118</v>
      </c>
      <c r="G2" t="s">
        <v>36</v>
      </c>
      <c r="H2" t="s">
        <v>119</v>
      </c>
    </row>
    <row r="3" spans="1:8" x14ac:dyDescent="0.2">
      <c r="A3" t="s">
        <v>120</v>
      </c>
      <c r="B3" t="s">
        <v>121</v>
      </c>
      <c r="C3" t="s">
        <v>12</v>
      </c>
      <c r="D3" t="s">
        <v>18</v>
      </c>
      <c r="E3" t="s">
        <v>22</v>
      </c>
      <c r="F3" t="s">
        <v>122</v>
      </c>
      <c r="G3" t="s">
        <v>36</v>
      </c>
      <c r="H3" t="s">
        <v>123</v>
      </c>
    </row>
    <row r="4" spans="1:8" x14ac:dyDescent="0.2">
      <c r="A4" t="s">
        <v>124</v>
      </c>
      <c r="B4" t="s">
        <v>125</v>
      </c>
      <c r="C4" t="s">
        <v>13</v>
      </c>
      <c r="D4" t="s">
        <v>16</v>
      </c>
      <c r="E4" t="s">
        <v>20</v>
      </c>
      <c r="G4" t="s">
        <v>37</v>
      </c>
      <c r="H4" t="s">
        <v>126</v>
      </c>
    </row>
    <row r="5" spans="1:8" x14ac:dyDescent="0.2">
      <c r="A5" t="s">
        <v>127</v>
      </c>
      <c r="B5" t="s">
        <v>128</v>
      </c>
      <c r="C5" t="s">
        <v>11</v>
      </c>
      <c r="D5" t="s">
        <v>18</v>
      </c>
      <c r="E5" t="s">
        <v>21</v>
      </c>
      <c r="F5" t="s">
        <v>129</v>
      </c>
      <c r="G5" t="s">
        <v>36</v>
      </c>
      <c r="H5" t="s">
        <v>130</v>
      </c>
    </row>
    <row r="6" spans="1:8" x14ac:dyDescent="0.2">
      <c r="A6" t="s">
        <v>131</v>
      </c>
      <c r="B6" t="s">
        <v>132</v>
      </c>
      <c r="C6" t="s">
        <v>14</v>
      </c>
      <c r="D6" t="s">
        <v>17</v>
      </c>
      <c r="E6" t="s">
        <v>20</v>
      </c>
      <c r="G6" t="s">
        <v>37</v>
      </c>
      <c r="H6" t="s">
        <v>133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I3" sqref="I3"/>
    </sheetView>
  </sheetViews>
  <sheetFormatPr baseColWidth="10" defaultColWidth="8.83203125" defaultRowHeight="15" x14ac:dyDescent="0.2"/>
  <cols>
    <col min="1" max="1" width="10" customWidth="1"/>
    <col min="2" max="2" width="39" customWidth="1"/>
    <col min="3" max="7" width="12" customWidth="1"/>
    <col min="8" max="9" width="13.33203125" style="6" customWidth="1"/>
  </cols>
  <sheetData>
    <row r="1" spans="1:9" ht="16" x14ac:dyDescent="0.2">
      <c r="A1" s="1" t="s">
        <v>25</v>
      </c>
      <c r="B1" s="1" t="s">
        <v>27</v>
      </c>
      <c r="C1" s="1" t="s">
        <v>117</v>
      </c>
      <c r="D1" s="1" t="s">
        <v>121</v>
      </c>
      <c r="E1" s="1" t="s">
        <v>125</v>
      </c>
      <c r="F1" s="1" t="s">
        <v>128</v>
      </c>
      <c r="G1" s="1" t="s">
        <v>132</v>
      </c>
      <c r="H1" s="5" t="s">
        <v>28</v>
      </c>
      <c r="I1" s="5" t="s">
        <v>29</v>
      </c>
    </row>
    <row r="2" spans="1:9" x14ac:dyDescent="0.2">
      <c r="A2">
        <v>1</v>
      </c>
      <c r="B2" t="s">
        <v>35</v>
      </c>
      <c r="C2">
        <v>1</v>
      </c>
      <c r="D2">
        <v>4</v>
      </c>
      <c r="E2">
        <v>4</v>
      </c>
      <c r="F2">
        <v>3</v>
      </c>
      <c r="G2">
        <v>3</v>
      </c>
      <c r="H2" s="6" t="str">
        <f>_xlfn.XLOOKUP(A2,Kriterien!A:A,Kriterien!D:D,"")</f>
        <v>JA</v>
      </c>
      <c r="I2" s="6">
        <f>_xlfn.XLOOKUP(A2,Kriterien!A:A,Kriterien!E:E,0)</f>
        <v>0.1</v>
      </c>
    </row>
    <row r="3" spans="1:9" x14ac:dyDescent="0.2">
      <c r="A3">
        <v>2</v>
      </c>
      <c r="B3" t="s">
        <v>41</v>
      </c>
      <c r="C3">
        <v>2</v>
      </c>
      <c r="D3">
        <v>5</v>
      </c>
      <c r="E3">
        <v>5</v>
      </c>
      <c r="F3">
        <v>4</v>
      </c>
      <c r="G3">
        <v>4</v>
      </c>
      <c r="H3" s="6" t="str">
        <f>_xlfn.XLOOKUP(A3,Kriterien!A:A,Kriterien!D:D,"")</f>
        <v>NEIN</v>
      </c>
      <c r="I3" s="6">
        <f>_xlfn.XLOOKUP(A3,Kriterien!A:A,Kriterien!E:E,0)</f>
        <v>0.05</v>
      </c>
    </row>
    <row r="4" spans="1:9" x14ac:dyDescent="0.2">
      <c r="A4">
        <v>3</v>
      </c>
      <c r="B4" t="s">
        <v>46</v>
      </c>
      <c r="C4">
        <v>3</v>
      </c>
      <c r="D4">
        <v>1</v>
      </c>
      <c r="E4">
        <v>2</v>
      </c>
      <c r="F4">
        <v>5</v>
      </c>
      <c r="G4">
        <v>5</v>
      </c>
      <c r="H4" s="6" t="str">
        <f>_xlfn.XLOOKUP(A4,Kriterien!A:A,Kriterien!D:D,"")</f>
        <v>JA</v>
      </c>
      <c r="I4" s="6">
        <f>_xlfn.XLOOKUP(A4,Kriterien!A:A,Kriterien!E:E,0)</f>
        <v>7.0000000000000007E-2</v>
      </c>
    </row>
    <row r="5" spans="1:9" x14ac:dyDescent="0.2">
      <c r="A5">
        <v>4</v>
      </c>
      <c r="B5" t="s">
        <v>49</v>
      </c>
      <c r="C5">
        <v>4</v>
      </c>
      <c r="D5">
        <v>2</v>
      </c>
      <c r="E5">
        <v>3</v>
      </c>
      <c r="F5">
        <v>1</v>
      </c>
      <c r="G5">
        <v>1</v>
      </c>
      <c r="H5" s="6" t="str">
        <f>_xlfn.XLOOKUP(A5,Kriterien!A:A,Kriterien!D:D,"")</f>
        <v>NEIN</v>
      </c>
      <c r="I5" s="6">
        <f>_xlfn.XLOOKUP(A5,Kriterien!A:A,Kriterien!E:E,0)</f>
        <v>0.04</v>
      </c>
    </row>
    <row r="6" spans="1:9" x14ac:dyDescent="0.2">
      <c r="A6">
        <v>5</v>
      </c>
      <c r="B6" t="s">
        <v>53</v>
      </c>
      <c r="C6">
        <v>5</v>
      </c>
      <c r="D6">
        <v>3</v>
      </c>
      <c r="E6">
        <v>1</v>
      </c>
      <c r="F6">
        <v>2</v>
      </c>
      <c r="G6">
        <v>2</v>
      </c>
      <c r="H6" s="6" t="str">
        <f>_xlfn.XLOOKUP(A6,Kriterien!A:A,Kriterien!D:D,"")</f>
        <v>JA</v>
      </c>
      <c r="I6" s="6">
        <f>_xlfn.XLOOKUP(A6,Kriterien!A:A,Kriterien!E:E,0)</f>
        <v>0.08</v>
      </c>
    </row>
    <row r="7" spans="1:9" x14ac:dyDescent="0.2">
      <c r="A7">
        <v>6</v>
      </c>
      <c r="B7" t="s">
        <v>56</v>
      </c>
      <c r="C7">
        <v>1</v>
      </c>
      <c r="D7">
        <v>4</v>
      </c>
      <c r="E7">
        <v>2</v>
      </c>
      <c r="F7">
        <v>3</v>
      </c>
      <c r="G7">
        <v>3</v>
      </c>
      <c r="H7" s="6" t="str">
        <f>_xlfn.XLOOKUP(A7,Kriterien!A:A,Kriterien!D:D,"")</f>
        <v>NEIN</v>
      </c>
      <c r="I7" s="6">
        <f>_xlfn.XLOOKUP(A7,Kriterien!A:A,Kriterien!E:E,0)</f>
        <v>0.03</v>
      </c>
    </row>
    <row r="8" spans="1:9" x14ac:dyDescent="0.2">
      <c r="A8">
        <v>7</v>
      </c>
      <c r="B8" t="s">
        <v>60</v>
      </c>
      <c r="C8">
        <v>2</v>
      </c>
      <c r="D8">
        <v>5</v>
      </c>
      <c r="E8">
        <v>3</v>
      </c>
      <c r="F8">
        <v>4</v>
      </c>
      <c r="G8">
        <v>4</v>
      </c>
      <c r="H8" s="6" t="str">
        <f>_xlfn.XLOOKUP(A8,Kriterien!A:A,Kriterien!D:D,"")</f>
        <v>NEIN</v>
      </c>
      <c r="I8" s="6">
        <f>_xlfn.XLOOKUP(A8,Kriterien!A:A,Kriterien!E:E,0)</f>
        <v>0.05</v>
      </c>
    </row>
    <row r="9" spans="1:9" x14ac:dyDescent="0.2">
      <c r="A9">
        <v>8</v>
      </c>
      <c r="B9" t="s">
        <v>64</v>
      </c>
      <c r="C9">
        <v>3</v>
      </c>
      <c r="D9">
        <v>1</v>
      </c>
      <c r="E9">
        <v>4</v>
      </c>
      <c r="F9">
        <v>5</v>
      </c>
      <c r="G9">
        <v>5</v>
      </c>
      <c r="H9" s="6" t="str">
        <f>_xlfn.XLOOKUP(A9,Kriterien!A:A,Kriterien!D:D,"")</f>
        <v>JA</v>
      </c>
      <c r="I9" s="6">
        <f>_xlfn.XLOOKUP(A9,Kriterien!A:A,Kriterien!E:E,0)</f>
        <v>0.08</v>
      </c>
    </row>
    <row r="10" spans="1:9" x14ac:dyDescent="0.2">
      <c r="A10">
        <v>9</v>
      </c>
      <c r="B10" t="s">
        <v>69</v>
      </c>
      <c r="C10">
        <v>4</v>
      </c>
      <c r="D10">
        <v>2</v>
      </c>
      <c r="E10">
        <v>5</v>
      </c>
      <c r="F10">
        <v>3</v>
      </c>
      <c r="G10">
        <v>1</v>
      </c>
      <c r="H10" s="6" t="str">
        <f>_xlfn.XLOOKUP(A10,Kriterien!A:A,Kriterien!D:D,"")</f>
        <v>NEIN</v>
      </c>
      <c r="I10" s="6">
        <f>_xlfn.XLOOKUP(A10,Kriterien!A:A,Kriterien!E:E,0)</f>
        <v>0.05</v>
      </c>
    </row>
    <row r="11" spans="1:9" x14ac:dyDescent="0.2">
      <c r="A11">
        <v>10</v>
      </c>
      <c r="B11" t="s">
        <v>74</v>
      </c>
      <c r="C11">
        <v>5</v>
      </c>
      <c r="D11">
        <v>3</v>
      </c>
      <c r="E11">
        <v>1</v>
      </c>
      <c r="F11">
        <v>4</v>
      </c>
      <c r="G11">
        <v>2</v>
      </c>
      <c r="H11" s="6" t="str">
        <f>_xlfn.XLOOKUP(A11,Kriterien!A:A,Kriterien!D:D,"")</f>
        <v>JA</v>
      </c>
      <c r="I11" s="6">
        <f>_xlfn.XLOOKUP(A11,Kriterien!A:A,Kriterien!E:E,0)</f>
        <v>0.1</v>
      </c>
    </row>
    <row r="12" spans="1:9" x14ac:dyDescent="0.2">
      <c r="A12">
        <v>11</v>
      </c>
      <c r="B12" t="s">
        <v>79</v>
      </c>
      <c r="C12">
        <v>1</v>
      </c>
      <c r="D12">
        <v>4</v>
      </c>
      <c r="E12">
        <v>2</v>
      </c>
      <c r="F12">
        <v>5</v>
      </c>
      <c r="G12">
        <v>3</v>
      </c>
      <c r="H12" s="6" t="str">
        <f>_xlfn.XLOOKUP(A12,Kriterien!A:A,Kriterien!D:D,"")</f>
        <v>NEIN</v>
      </c>
      <c r="I12" s="6">
        <f>_xlfn.XLOOKUP(A12,Kriterien!A:A,Kriterien!E:E,0)</f>
        <v>0.05</v>
      </c>
    </row>
    <row r="13" spans="1:9" x14ac:dyDescent="0.2">
      <c r="A13">
        <v>12</v>
      </c>
      <c r="B13" t="s">
        <v>82</v>
      </c>
      <c r="C13">
        <v>2</v>
      </c>
      <c r="D13">
        <v>5</v>
      </c>
      <c r="E13">
        <v>3</v>
      </c>
      <c r="F13">
        <v>1</v>
      </c>
      <c r="G13">
        <v>4</v>
      </c>
      <c r="H13" s="6" t="str">
        <f>_xlfn.XLOOKUP(A13,Kriterien!A:A,Kriterien!D:D,"")</f>
        <v>NEIN</v>
      </c>
      <c r="I13" s="6">
        <f>_xlfn.XLOOKUP(A13,Kriterien!A:A,Kriterien!E:E,0)</f>
        <v>0.04</v>
      </c>
    </row>
    <row r="14" spans="1:9" x14ac:dyDescent="0.2">
      <c r="A14">
        <v>13</v>
      </c>
      <c r="B14" t="s">
        <v>87</v>
      </c>
      <c r="C14">
        <v>3</v>
      </c>
      <c r="D14">
        <v>1</v>
      </c>
      <c r="E14">
        <v>4</v>
      </c>
      <c r="F14">
        <v>2</v>
      </c>
      <c r="G14">
        <v>5</v>
      </c>
      <c r="H14" s="6" t="str">
        <f>_xlfn.XLOOKUP(A14,Kriterien!A:A,Kriterien!D:D,"")</f>
        <v>JA</v>
      </c>
      <c r="I14" s="6">
        <f>_xlfn.XLOOKUP(A14,Kriterien!A:A,Kriterien!E:E,0)</f>
        <v>0.1</v>
      </c>
    </row>
    <row r="15" spans="1:9" x14ac:dyDescent="0.2">
      <c r="A15">
        <v>14</v>
      </c>
      <c r="B15" t="s">
        <v>91</v>
      </c>
      <c r="C15">
        <v>4</v>
      </c>
      <c r="D15">
        <v>2</v>
      </c>
      <c r="E15">
        <v>5</v>
      </c>
      <c r="F15">
        <v>3</v>
      </c>
      <c r="G15">
        <v>1</v>
      </c>
      <c r="H15" s="6" t="str">
        <f>_xlfn.XLOOKUP(A15,Kriterien!A:A,Kriterien!D:D,"")</f>
        <v>NEIN</v>
      </c>
      <c r="I15" s="6">
        <f>_xlfn.XLOOKUP(A15,Kriterien!A:A,Kriterien!E:E,0)</f>
        <v>0.03</v>
      </c>
    </row>
    <row r="16" spans="1:9" x14ac:dyDescent="0.2">
      <c r="A16">
        <v>15</v>
      </c>
      <c r="B16" t="s">
        <v>94</v>
      </c>
      <c r="C16">
        <v>5</v>
      </c>
      <c r="D16">
        <v>3</v>
      </c>
      <c r="E16">
        <v>1</v>
      </c>
      <c r="F16">
        <v>4</v>
      </c>
      <c r="G16">
        <v>2</v>
      </c>
      <c r="H16" s="6" t="str">
        <f>_xlfn.XLOOKUP(A16,Kriterien!A:A,Kriterien!D:D,"")</f>
        <v>NEIN</v>
      </c>
      <c r="I16" s="6">
        <f>_xlfn.XLOOKUP(A16,Kriterien!A:A,Kriterien!E:E,0)</f>
        <v>0.04</v>
      </c>
    </row>
    <row r="17" spans="1:9" x14ac:dyDescent="0.2">
      <c r="A17">
        <v>16</v>
      </c>
      <c r="B17" t="s">
        <v>96</v>
      </c>
      <c r="C17">
        <v>1</v>
      </c>
      <c r="D17">
        <v>4</v>
      </c>
      <c r="E17">
        <v>2</v>
      </c>
      <c r="F17">
        <v>5</v>
      </c>
      <c r="G17">
        <v>3</v>
      </c>
      <c r="H17" s="6" t="str">
        <f>_xlfn.XLOOKUP(A17,Kriterien!A:A,Kriterien!D:D,"")</f>
        <v>NEIN</v>
      </c>
      <c r="I17" s="6">
        <f>_xlfn.XLOOKUP(A17,Kriterien!A:A,Kriterien!E:E,0)</f>
        <v>0.04</v>
      </c>
    </row>
    <row r="18" spans="1:9" x14ac:dyDescent="0.2">
      <c r="A18">
        <v>17</v>
      </c>
      <c r="B18" t="s">
        <v>99</v>
      </c>
      <c r="C18">
        <v>2</v>
      </c>
      <c r="D18">
        <v>5</v>
      </c>
      <c r="E18">
        <v>3</v>
      </c>
      <c r="F18">
        <v>1</v>
      </c>
      <c r="G18">
        <v>4</v>
      </c>
      <c r="H18" s="6" t="str">
        <f>_xlfn.XLOOKUP(A18,Kriterien!A:A,Kriterien!D:D,"")</f>
        <v>JA</v>
      </c>
      <c r="I18" s="6">
        <f>_xlfn.XLOOKUP(A18,Kriterien!A:A,Kriterien!E:E,0)</f>
        <v>0.08</v>
      </c>
    </row>
    <row r="19" spans="1:9" x14ac:dyDescent="0.2">
      <c r="A19">
        <v>18</v>
      </c>
      <c r="B19" t="s">
        <v>102</v>
      </c>
      <c r="C19">
        <v>3</v>
      </c>
      <c r="D19">
        <v>1</v>
      </c>
      <c r="E19">
        <v>4</v>
      </c>
      <c r="F19">
        <v>2</v>
      </c>
      <c r="G19">
        <v>5</v>
      </c>
      <c r="H19" s="6" t="str">
        <f>_xlfn.XLOOKUP(A19,Kriterien!A:A,Kriterien!D:D,"")</f>
        <v>NEIN</v>
      </c>
      <c r="I19" s="6">
        <f>_xlfn.XLOOKUP(A19,Kriterien!A:A,Kriterien!E:E,0)</f>
        <v>0.03</v>
      </c>
    </row>
    <row r="20" spans="1:9" x14ac:dyDescent="0.2">
      <c r="A20">
        <v>19</v>
      </c>
      <c r="B20" t="s">
        <v>104</v>
      </c>
      <c r="C20">
        <v>4</v>
      </c>
      <c r="D20">
        <v>2</v>
      </c>
      <c r="E20">
        <v>5</v>
      </c>
      <c r="F20">
        <v>3</v>
      </c>
      <c r="G20">
        <v>1</v>
      </c>
      <c r="H20" s="6" t="str">
        <f>_xlfn.XLOOKUP(A20,Kriterien!A:A,Kriterien!D:D,"")</f>
        <v>NEIN</v>
      </c>
      <c r="I20" s="6">
        <f>_xlfn.XLOOKUP(A20,Kriterien!A:A,Kriterien!E:E,0)</f>
        <v>0.03</v>
      </c>
    </row>
    <row r="21" spans="1:9" x14ac:dyDescent="0.2">
      <c r="A21">
        <v>20</v>
      </c>
      <c r="B21" t="s">
        <v>107</v>
      </c>
      <c r="C21">
        <v>5</v>
      </c>
      <c r="D21">
        <v>3</v>
      </c>
      <c r="E21">
        <v>1</v>
      </c>
      <c r="F21">
        <v>4</v>
      </c>
      <c r="G21">
        <v>2</v>
      </c>
      <c r="H21" s="6" t="str">
        <f>_xlfn.XLOOKUP(A21,Kriterien!A:A,Kriterien!D:D,"")</f>
        <v>NEIN</v>
      </c>
      <c r="I21" s="6">
        <f>_xlfn.XLOOKUP(A21,Kriterien!A:A,Kriterien!E:E,0)</f>
        <v>0.04</v>
      </c>
    </row>
  </sheetData>
  <dataValidations count="1">
    <dataValidation type="whole" allowBlank="1" showInputMessage="1" showErrorMessage="1" sqref="C2:C21 D2:D23 E2:E25 G2:G29 F2:F27" xr:uid="{00000000-0002-0000-0300-000000000000}">
      <formula1>0</formula1>
      <formula2>5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10" customWidth="1"/>
    <col min="2" max="2" width="39" customWidth="1"/>
    <col min="3" max="7" width="17.6640625" style="6" customWidth="1"/>
  </cols>
  <sheetData>
    <row r="1" spans="1:7" ht="16" x14ac:dyDescent="0.2">
      <c r="A1" s="1" t="s">
        <v>25</v>
      </c>
      <c r="B1" s="1" t="s">
        <v>27</v>
      </c>
      <c r="C1" s="5" t="s">
        <v>134</v>
      </c>
      <c r="D1" s="5" t="s">
        <v>135</v>
      </c>
      <c r="E1" s="5" t="s">
        <v>136</v>
      </c>
      <c r="F1" s="5" t="s">
        <v>137</v>
      </c>
      <c r="G1" s="5" t="s">
        <v>138</v>
      </c>
    </row>
    <row r="2" spans="1:7" x14ac:dyDescent="0.2">
      <c r="A2">
        <v>1</v>
      </c>
      <c r="B2" t="s">
        <v>35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</row>
    <row r="3" spans="1:7" x14ac:dyDescent="0.2">
      <c r="A3">
        <v>2</v>
      </c>
      <c r="B3" t="s">
        <v>41</v>
      </c>
      <c r="C3" s="6" t="s">
        <v>36</v>
      </c>
      <c r="D3" s="6" t="s">
        <v>36</v>
      </c>
      <c r="E3" s="6" t="s">
        <v>36</v>
      </c>
      <c r="F3" s="6" t="s">
        <v>36</v>
      </c>
      <c r="G3" s="6" t="s">
        <v>36</v>
      </c>
    </row>
    <row r="4" spans="1:7" x14ac:dyDescent="0.2">
      <c r="A4">
        <v>3</v>
      </c>
      <c r="B4" t="s">
        <v>46</v>
      </c>
      <c r="C4" s="6" t="s">
        <v>36</v>
      </c>
      <c r="D4" s="6" t="s">
        <v>36</v>
      </c>
      <c r="E4" s="6" t="s">
        <v>36</v>
      </c>
      <c r="F4" s="6" t="s">
        <v>36</v>
      </c>
      <c r="G4" s="6" t="s">
        <v>36</v>
      </c>
    </row>
    <row r="5" spans="1:7" x14ac:dyDescent="0.2">
      <c r="A5">
        <v>4</v>
      </c>
      <c r="B5" t="s">
        <v>49</v>
      </c>
      <c r="C5" s="6" t="s">
        <v>36</v>
      </c>
      <c r="D5" s="6" t="s">
        <v>36</v>
      </c>
      <c r="E5" s="6" t="s">
        <v>36</v>
      </c>
      <c r="F5" s="6" t="s">
        <v>36</v>
      </c>
      <c r="G5" s="6" t="s">
        <v>36</v>
      </c>
    </row>
    <row r="6" spans="1:7" x14ac:dyDescent="0.2">
      <c r="A6">
        <v>5</v>
      </c>
      <c r="B6" t="s">
        <v>53</v>
      </c>
      <c r="C6" s="6" t="s">
        <v>36</v>
      </c>
      <c r="D6" s="6" t="s">
        <v>36</v>
      </c>
      <c r="E6" s="6" t="s">
        <v>36</v>
      </c>
      <c r="F6" s="6" t="s">
        <v>36</v>
      </c>
      <c r="G6" s="6" t="s">
        <v>36</v>
      </c>
    </row>
    <row r="7" spans="1:7" x14ac:dyDescent="0.2">
      <c r="A7">
        <v>6</v>
      </c>
      <c r="B7" t="s">
        <v>56</v>
      </c>
      <c r="C7" s="6" t="s">
        <v>37</v>
      </c>
      <c r="D7" s="6" t="s">
        <v>37</v>
      </c>
      <c r="E7" s="6" t="s">
        <v>37</v>
      </c>
      <c r="F7" s="6" t="s">
        <v>37</v>
      </c>
      <c r="G7" s="6" t="s">
        <v>37</v>
      </c>
    </row>
    <row r="8" spans="1:7" x14ac:dyDescent="0.2">
      <c r="A8">
        <v>7</v>
      </c>
      <c r="B8" t="s">
        <v>60</v>
      </c>
      <c r="C8" s="6" t="s">
        <v>36</v>
      </c>
      <c r="D8" s="6" t="s">
        <v>36</v>
      </c>
      <c r="E8" s="6" t="s">
        <v>36</v>
      </c>
      <c r="F8" s="6" t="s">
        <v>36</v>
      </c>
      <c r="G8" s="6" t="s">
        <v>36</v>
      </c>
    </row>
    <row r="9" spans="1:7" x14ac:dyDescent="0.2">
      <c r="A9">
        <v>8</v>
      </c>
      <c r="B9" t="s">
        <v>64</v>
      </c>
      <c r="C9" s="6" t="s">
        <v>36</v>
      </c>
      <c r="D9" s="6" t="s">
        <v>36</v>
      </c>
      <c r="E9" s="6" t="s">
        <v>36</v>
      </c>
      <c r="F9" s="6" t="s">
        <v>36</v>
      </c>
      <c r="G9" s="6" t="s">
        <v>36</v>
      </c>
    </row>
    <row r="10" spans="1:7" x14ac:dyDescent="0.2">
      <c r="A10">
        <v>9</v>
      </c>
      <c r="B10" t="s">
        <v>69</v>
      </c>
      <c r="C10" s="6" t="s">
        <v>36</v>
      </c>
      <c r="D10" s="6" t="s">
        <v>36</v>
      </c>
      <c r="E10" s="6" t="s">
        <v>36</v>
      </c>
      <c r="F10" s="6" t="s">
        <v>36</v>
      </c>
      <c r="G10" s="6" t="s">
        <v>36</v>
      </c>
    </row>
    <row r="11" spans="1:7" x14ac:dyDescent="0.2">
      <c r="A11">
        <v>10</v>
      </c>
      <c r="B11" t="s">
        <v>74</v>
      </c>
      <c r="C11" s="6" t="s">
        <v>36</v>
      </c>
      <c r="D11" s="6" t="s">
        <v>36</v>
      </c>
      <c r="E11" s="6" t="s">
        <v>36</v>
      </c>
      <c r="F11" s="6" t="s">
        <v>36</v>
      </c>
      <c r="G11" s="6" t="s">
        <v>36</v>
      </c>
    </row>
    <row r="12" spans="1:7" x14ac:dyDescent="0.2">
      <c r="A12">
        <v>11</v>
      </c>
      <c r="B12" t="s">
        <v>79</v>
      </c>
      <c r="C12" s="6" t="s">
        <v>36</v>
      </c>
      <c r="D12" s="6" t="s">
        <v>36</v>
      </c>
      <c r="E12" s="6" t="s">
        <v>36</v>
      </c>
      <c r="F12" s="6" t="s">
        <v>36</v>
      </c>
      <c r="G12" s="6" t="s">
        <v>36</v>
      </c>
    </row>
    <row r="13" spans="1:7" x14ac:dyDescent="0.2">
      <c r="A13">
        <v>12</v>
      </c>
      <c r="B13" t="s">
        <v>82</v>
      </c>
      <c r="C13" s="6" t="s">
        <v>36</v>
      </c>
      <c r="D13" s="6" t="s">
        <v>36</v>
      </c>
      <c r="E13" s="6" t="s">
        <v>36</v>
      </c>
      <c r="F13" s="6" t="s">
        <v>36</v>
      </c>
      <c r="G13" s="6" t="s">
        <v>36</v>
      </c>
    </row>
    <row r="14" spans="1:7" x14ac:dyDescent="0.2">
      <c r="A14">
        <v>13</v>
      </c>
      <c r="B14" t="s">
        <v>87</v>
      </c>
      <c r="C14" s="6" t="s">
        <v>36</v>
      </c>
      <c r="D14" s="6" t="s">
        <v>36</v>
      </c>
      <c r="E14" s="6" t="s">
        <v>36</v>
      </c>
      <c r="F14" s="6" t="s">
        <v>36</v>
      </c>
      <c r="G14" s="6" t="s">
        <v>36</v>
      </c>
    </row>
    <row r="15" spans="1:7" x14ac:dyDescent="0.2">
      <c r="A15">
        <v>14</v>
      </c>
      <c r="B15" t="s">
        <v>91</v>
      </c>
      <c r="C15" s="6" t="s">
        <v>37</v>
      </c>
      <c r="D15" s="6" t="s">
        <v>37</v>
      </c>
      <c r="E15" s="6" t="s">
        <v>37</v>
      </c>
      <c r="F15" s="6" t="s">
        <v>37</v>
      </c>
      <c r="G15" s="6" t="s">
        <v>37</v>
      </c>
    </row>
    <row r="16" spans="1:7" x14ac:dyDescent="0.2">
      <c r="A16">
        <v>15</v>
      </c>
      <c r="B16" t="s">
        <v>94</v>
      </c>
      <c r="C16" s="7" t="s">
        <v>36</v>
      </c>
      <c r="D16" s="7" t="s">
        <v>36</v>
      </c>
      <c r="E16" s="7" t="s">
        <v>36</v>
      </c>
      <c r="F16" s="7" t="s">
        <v>36</v>
      </c>
      <c r="G16" s="7" t="s">
        <v>36</v>
      </c>
    </row>
    <row r="17" spans="1:7" x14ac:dyDescent="0.2">
      <c r="A17">
        <v>16</v>
      </c>
      <c r="B17" t="s">
        <v>96</v>
      </c>
      <c r="C17" s="7" t="s">
        <v>36</v>
      </c>
      <c r="D17" s="7" t="s">
        <v>36</v>
      </c>
      <c r="E17" s="7" t="s">
        <v>36</v>
      </c>
      <c r="F17" s="7" t="s">
        <v>36</v>
      </c>
      <c r="G17" s="7" t="s">
        <v>36</v>
      </c>
    </row>
    <row r="18" spans="1:7" x14ac:dyDescent="0.2">
      <c r="A18">
        <v>17</v>
      </c>
      <c r="B18" t="s">
        <v>99</v>
      </c>
      <c r="C18" s="7" t="s">
        <v>36</v>
      </c>
      <c r="D18" s="7" t="s">
        <v>36</v>
      </c>
      <c r="E18" s="7" t="s">
        <v>36</v>
      </c>
      <c r="F18" s="7" t="s">
        <v>36</v>
      </c>
      <c r="G18" s="7" t="s">
        <v>36</v>
      </c>
    </row>
    <row r="19" spans="1:7" x14ac:dyDescent="0.2">
      <c r="A19">
        <v>18</v>
      </c>
      <c r="B19" t="s">
        <v>102</v>
      </c>
      <c r="C19" s="7" t="s">
        <v>36</v>
      </c>
      <c r="D19" s="7" t="s">
        <v>36</v>
      </c>
      <c r="E19" s="7" t="s">
        <v>36</v>
      </c>
      <c r="F19" s="7" t="s">
        <v>36</v>
      </c>
      <c r="G19" s="7" t="s">
        <v>36</v>
      </c>
    </row>
    <row r="20" spans="1:7" x14ac:dyDescent="0.2">
      <c r="A20">
        <v>19</v>
      </c>
      <c r="B20" t="s">
        <v>104</v>
      </c>
      <c r="C20" s="7" t="s">
        <v>36</v>
      </c>
      <c r="D20" s="7" t="s">
        <v>36</v>
      </c>
      <c r="E20" s="7" t="s">
        <v>36</v>
      </c>
      <c r="F20" s="7" t="s">
        <v>36</v>
      </c>
      <c r="G20" s="7" t="s">
        <v>36</v>
      </c>
    </row>
    <row r="21" spans="1:7" x14ac:dyDescent="0.2">
      <c r="A21">
        <v>20</v>
      </c>
      <c r="B21" t="s">
        <v>107</v>
      </c>
      <c r="C21" s="7" t="s">
        <v>36</v>
      </c>
      <c r="D21" s="7" t="s">
        <v>36</v>
      </c>
      <c r="E21" s="7" t="s">
        <v>36</v>
      </c>
      <c r="F21" s="7" t="s">
        <v>36</v>
      </c>
      <c r="G21" s="7" t="s">
        <v>36</v>
      </c>
    </row>
  </sheetData>
  <dataValidations count="1">
    <dataValidation type="list" allowBlank="1" showInputMessage="1" showErrorMessage="1" sqref="C2:G15" xr:uid="{00000000-0002-0000-0400-000000000000}">
      <formula1>"JA,NEIN"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"/>
  <sheetViews>
    <sheetView workbookViewId="0"/>
  </sheetViews>
  <sheetFormatPr baseColWidth="10" defaultColWidth="8.83203125" defaultRowHeight="15" x14ac:dyDescent="0.2"/>
  <cols>
    <col min="1" max="2" width="10" customWidth="1"/>
    <col min="3" max="3" width="28" customWidth="1"/>
    <col min="4" max="4" width="14" customWidth="1"/>
    <col min="5" max="7" width="10" customWidth="1"/>
  </cols>
  <sheetData>
    <row r="1" spans="1:7" ht="16" x14ac:dyDescent="0.2">
      <c r="A1" s="1" t="s">
        <v>139</v>
      </c>
      <c r="B1" s="1" t="s">
        <v>140</v>
      </c>
      <c r="C1" s="1" t="s">
        <v>141</v>
      </c>
      <c r="D1" s="1" t="s">
        <v>142</v>
      </c>
      <c r="E1" s="1" t="s">
        <v>143</v>
      </c>
      <c r="F1" s="1" t="s">
        <v>144</v>
      </c>
      <c r="G1" s="1" t="s">
        <v>145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tabSelected="1" workbookViewId="0">
      <selection activeCell="S17" sqref="S17"/>
    </sheetView>
  </sheetViews>
  <sheetFormatPr baseColWidth="10" defaultColWidth="8.83203125" defaultRowHeight="15" x14ac:dyDescent="0.2"/>
  <sheetData>
    <row r="1" spans="1:8" ht="21" x14ac:dyDescent="0.25">
      <c r="A1" s="4" t="s">
        <v>146</v>
      </c>
      <c r="B1" s="3"/>
      <c r="C1" s="3"/>
      <c r="D1" s="3"/>
      <c r="E1" s="3"/>
      <c r="F1" s="3"/>
      <c r="G1" s="3"/>
      <c r="H1" s="3"/>
    </row>
    <row r="2" spans="1:8" x14ac:dyDescent="0.2">
      <c r="A2" t="s">
        <v>147</v>
      </c>
      <c r="B2" t="s">
        <v>148</v>
      </c>
      <c r="C2" t="s">
        <v>1</v>
      </c>
    </row>
    <row r="3" spans="1:8" x14ac:dyDescent="0.2">
      <c r="A3" t="s">
        <v>149</v>
      </c>
      <c r="B3">
        <f>COUNTA(Kriterien!A:A)-1</f>
        <v>20</v>
      </c>
      <c r="C3" t="s">
        <v>150</v>
      </c>
    </row>
    <row r="4" spans="1:8" x14ac:dyDescent="0.2">
      <c r="A4" t="s">
        <v>151</v>
      </c>
      <c r="B4">
        <f>COUNTA(Anbieter!A:A)-1</f>
        <v>5</v>
      </c>
      <c r="C4" t="s">
        <v>152</v>
      </c>
    </row>
    <row r="5" spans="1:8" x14ac:dyDescent="0.2">
      <c r="A5" t="s">
        <v>153</v>
      </c>
      <c r="B5">
        <f>IFERROR(COUNTA(Bewertungen!C2:G21)/((COUNTA(Kriterien!A:A)-1)*5),0)</f>
        <v>1</v>
      </c>
      <c r="C5" t="s">
        <v>154</v>
      </c>
    </row>
    <row r="6" spans="1:8" x14ac:dyDescent="0.2">
      <c r="A6" t="s">
        <v>155</v>
      </c>
      <c r="B6">
        <f>IFERROR(SUMIF(Kriterien!#REF!,"JA",Kriterien!E:E)/SUM(Kriterien!E:E),0)</f>
        <v>0</v>
      </c>
      <c r="C6" t="s">
        <v>156</v>
      </c>
    </row>
    <row r="7" spans="1:8" x14ac:dyDescent="0.2">
      <c r="A7" t="s">
        <v>157</v>
      </c>
      <c r="C7" t="s">
        <v>158</v>
      </c>
    </row>
    <row r="8" spans="1:8" x14ac:dyDescent="0.2">
      <c r="A8" t="s">
        <v>159</v>
      </c>
      <c r="B8">
        <f>IFERROR(LN(B4/Setup!H4)*B5*(1-B6),0)</f>
        <v>0</v>
      </c>
      <c r="C8" t="s">
        <v>160</v>
      </c>
    </row>
    <row r="10" spans="1:8" x14ac:dyDescent="0.2">
      <c r="A10" t="s">
        <v>161</v>
      </c>
      <c r="B10" t="s">
        <v>162</v>
      </c>
      <c r="C10" t="s">
        <v>163</v>
      </c>
      <c r="D10" t="s">
        <v>164</v>
      </c>
    </row>
    <row r="11" spans="1:8" x14ac:dyDescent="0.2">
      <c r="A11" t="s">
        <v>117</v>
      </c>
      <c r="B11">
        <f>SUMPRODUCT(Bewertungen!C2:C21,Bewertungen!I2:I21)</f>
        <v>3.4000000000000004</v>
      </c>
      <c r="C11">
        <f>COUNTIFS(Bewertungen!$H2:$H21,"JA",Bewertungen!C2:C21,"&lt;4")</f>
        <v>5</v>
      </c>
      <c r="D11">
        <f>IFERROR(COUNTA(Bewertungen!C2:C21)/(COUNTA(Kriterien!A:A)-1),0)</f>
        <v>1</v>
      </c>
    </row>
    <row r="12" spans="1:8" x14ac:dyDescent="0.2">
      <c r="A12" t="s">
        <v>121</v>
      </c>
      <c r="B12">
        <f>SUMPRODUCT(Bewertungen!D2:D21,Bewertungen!I2:I21)</f>
        <v>3.3400000000000007</v>
      </c>
      <c r="C12">
        <f>COUNTIFS(Bewertungen!$H2:$H21,"JA",Bewertungen!D2:D21,"&lt;4")</f>
        <v>5</v>
      </c>
      <c r="D12">
        <f>IFERROR(COUNTA(Bewertungen!D2:D21)/(COUNTA(Kriterien!A:A)-1),0)</f>
        <v>1</v>
      </c>
    </row>
    <row r="13" spans="1:8" x14ac:dyDescent="0.2">
      <c r="A13" t="s">
        <v>125</v>
      </c>
      <c r="B13">
        <f>SUMPRODUCT(Bewertungen!E2:E21,Bewertungen!I2:I21)</f>
        <v>3.31</v>
      </c>
      <c r="C13">
        <f>COUNTIFS(Bewertungen!$H2:$H21,"JA",Bewertungen!E2:E21,"&lt;4")</f>
        <v>4</v>
      </c>
      <c r="D13">
        <f>IFERROR(COUNTA(Bewertungen!E2:E21)/(COUNTA(Kriterien!A:A)-1),0)</f>
        <v>1</v>
      </c>
    </row>
    <row r="14" spans="1:8" x14ac:dyDescent="0.2">
      <c r="A14" t="s">
        <v>128</v>
      </c>
      <c r="B14">
        <f>SUMPRODUCT(Bewertungen!F2:F21,Bewertungen!I2:I21)</f>
        <v>3.6200000000000006</v>
      </c>
      <c r="C14">
        <f>COUNTIFS(Bewertungen!$H2:$H21,"JA",Bewertungen!F2:F21,"&lt;4")</f>
        <v>4</v>
      </c>
      <c r="D14">
        <f>IFERROR(COUNTA(Bewertungen!F2:F21)/(COUNTA(Kriterien!A:A)-1),0)</f>
        <v>1</v>
      </c>
    </row>
    <row r="15" spans="1:8" x14ac:dyDescent="0.2">
      <c r="A15" t="s">
        <v>132</v>
      </c>
      <c r="B15">
        <f>SUMPRODUCT(Bewertungen!G2:G21,Bewertungen!I2:I21)</f>
        <v>3.61</v>
      </c>
      <c r="C15">
        <f>COUNTIFS(Bewertungen!$H2:$H21,"JA",Bewertungen!G2:G21,"&lt;4")</f>
        <v>3</v>
      </c>
      <c r="D15">
        <f>IFERROR(COUNTA(Bewertungen!G2:G21)/(COUNTA(Kriterien!A:A)-1),0)</f>
        <v>1</v>
      </c>
    </row>
  </sheetData>
  <mergeCells count="1"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Setup</vt:lpstr>
      <vt:lpstr>Kriterien</vt:lpstr>
      <vt:lpstr>Anbieter</vt:lpstr>
      <vt:lpstr>Bewertungen</vt:lpstr>
      <vt:lpstr>Evidenz</vt:lpstr>
      <vt:lpstr>Bias-Log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Marcel Panzer</cp:lastModifiedBy>
  <dcterms:created xsi:type="dcterms:W3CDTF">2025-11-02T16:22:36Z</dcterms:created>
  <dcterms:modified xsi:type="dcterms:W3CDTF">2025-11-03T08:19:09Z</dcterms:modified>
</cp:coreProperties>
</file>